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0730" windowHeight="11160"/>
  </bookViews>
  <sheets>
    <sheet name="Calculo IR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1" l="1"/>
  <c r="J51" i="1"/>
  <c r="J50" i="1"/>
  <c r="J49" i="1"/>
  <c r="J48" i="1"/>
  <c r="J47" i="1"/>
  <c r="J46" i="1"/>
  <c r="J45" i="1"/>
  <c r="I51" i="1"/>
  <c r="I50" i="1"/>
  <c r="I49" i="1"/>
  <c r="I48" i="1"/>
  <c r="H49" i="1" s="1"/>
  <c r="I47" i="1"/>
  <c r="I46" i="1"/>
  <c r="I45" i="1"/>
  <c r="I44" i="1"/>
  <c r="I43" i="1"/>
  <c r="H44" i="1" s="1"/>
  <c r="H52" i="1"/>
  <c r="H51" i="1"/>
  <c r="H50" i="1"/>
  <c r="H48" i="1"/>
  <c r="H47" i="1"/>
  <c r="H46" i="1"/>
  <c r="H45" i="1"/>
  <c r="J31" i="1" l="1"/>
  <c r="J33" i="1" s="1"/>
  <c r="J38" i="1" s="1"/>
  <c r="K29" i="1"/>
  <c r="K31" i="1" s="1"/>
  <c r="K33" i="1" s="1"/>
  <c r="K38" i="1" s="1"/>
  <c r="J27" i="1"/>
  <c r="K24" i="1"/>
  <c r="K27" i="1" s="1"/>
  <c r="I36" i="1" s="1"/>
  <c r="B21" i="1"/>
  <c r="B12" i="1"/>
  <c r="H18" i="1"/>
  <c r="H17" i="1"/>
  <c r="H16" i="1"/>
  <c r="H15" i="1"/>
  <c r="H14" i="1"/>
  <c r="H13" i="1"/>
  <c r="H12" i="1"/>
  <c r="H11" i="1"/>
  <c r="B19" i="1" s="1"/>
  <c r="H10" i="1"/>
  <c r="B16" i="1"/>
  <c r="B17" i="1" s="1"/>
  <c r="J39" i="1" l="1"/>
  <c r="K39" i="1"/>
  <c r="B24" i="1"/>
  <c r="B18" i="1"/>
  <c r="B20" i="1" s="1"/>
  <c r="B22" i="1" s="1"/>
  <c r="B23" i="1" s="1"/>
  <c r="B26" i="1" l="1"/>
  <c r="B28" i="1" s="1"/>
</calcChain>
</file>

<file path=xl/sharedStrings.xml><?xml version="1.0" encoding="utf-8"?>
<sst xmlns="http://schemas.openxmlformats.org/spreadsheetml/2006/main" count="55" uniqueCount="49">
  <si>
    <t>INGRESO MENSUAL</t>
  </si>
  <si>
    <t>OTROS INGRESOS GRAVADOS</t>
  </si>
  <si>
    <t>(UTILIDADES, COMISIONES, BONOS)</t>
  </si>
  <si>
    <t xml:space="preserve">PROYECCION DE GASTOS PERSONALES </t>
  </si>
  <si>
    <t>INGRESOS EXENTOS</t>
  </si>
  <si>
    <t>(DECIMOS Y FONDOS DE RESERVA)</t>
  </si>
  <si>
    <t>CALCULO DEL IMPUESTO A LA RENTA EMPLEADO</t>
  </si>
  <si>
    <t>INGRESOS GRAVADOS</t>
  </si>
  <si>
    <t>(-) APORTE IESS PERSONAL 9,45%</t>
  </si>
  <si>
    <t>BASE IMPONIBLE</t>
  </si>
  <si>
    <t>FRACCION BASICA</t>
  </si>
  <si>
    <t>(=) FRACCION EXCEDENTE</t>
  </si>
  <si>
    <t>IMPUESTO F. BASICA</t>
  </si>
  <si>
    <t>IMPUESTO F. EXCEDENTE</t>
  </si>
  <si>
    <t>IMPUESTO CAUSADO</t>
  </si>
  <si>
    <t>En Adelante</t>
  </si>
  <si>
    <t>FB</t>
  </si>
  <si>
    <t xml:space="preserve">EXCESO </t>
  </si>
  <si>
    <t>IMP.FB</t>
  </si>
  <si>
    <t>IMP .EXC</t>
  </si>
  <si>
    <t>INGRESAR DATOS AQUÍ</t>
  </si>
  <si>
    <t>SALARIO BASICO VIGENTE</t>
  </si>
  <si>
    <t>(-) REBAJA IR</t>
  </si>
  <si>
    <t>CANASTA BASICA FAMILIAR VIGENTE</t>
  </si>
  <si>
    <t>BUSCAR RANGO INCLUIR IMP FB</t>
  </si>
  <si>
    <t>BUSCAR RANGO INCLUIR % IMP EXCEDENTE</t>
  </si>
  <si>
    <t>CALCULO DE REBAJA IR</t>
  </si>
  <si>
    <t>% LODE</t>
  </si>
  <si>
    <t>LIMITE PARA INGRESOS GRAVADOS Y EXENTOS</t>
  </si>
  <si>
    <t>CANASTA BASICA FAMILIAR DIC ANUAL</t>
  </si>
  <si>
    <t>7 VECES CANASTA BASICA</t>
  </si>
  <si>
    <t>LIMITE 10% (INGRESOS&gt;FB*2.13 = 24.967,86)</t>
  </si>
  <si>
    <t>LIMITE 20% (INGRESOS&lt;FB*2.13 = 24.967,86)</t>
  </si>
  <si>
    <t>REBAJA</t>
  </si>
  <si>
    <t>LIMITE MÁXIMO</t>
  </si>
  <si>
    <t>(-) RETENCIONES EN LA FUENTE EMPLEADO</t>
  </si>
  <si>
    <t>(=) VALOR A RETENER</t>
  </si>
  <si>
    <t>MESES A RETENER</t>
  </si>
  <si>
    <t>IMPUESTO RENTA MENSUAL EMPLEADO</t>
  </si>
  <si>
    <t>CALCULO IMPUESTO A LA RENTA EMPLEADOS</t>
  </si>
  <si>
    <t>A</t>
  </si>
  <si>
    <t>B</t>
  </si>
  <si>
    <t>MENOR VALOR ENTRE A Y B</t>
  </si>
  <si>
    <t>C</t>
  </si>
  <si>
    <t>C*10%</t>
  </si>
  <si>
    <t>C*20%</t>
  </si>
  <si>
    <t>TABLA IR MENSUAL 2023</t>
  </si>
  <si>
    <t>BUSCAR RANGO INCLUIR FB (FRACCION BASICA)</t>
  </si>
  <si>
    <t>TABLA IR ANUAL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</si>
</sst>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_-;\-* #,##0_-;_-* &quot;-&quot;??_-;_-@_-"/>
    <numFmt numFmtId="166" formatCode="_-* #,##0.00\ _$_-;\-* #,##0.00\ _$_-;_-* &quot;-&quot;??\ _$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0" fillId="0" borderId="1" xfId="0" applyBorder="1"/>
    <xf numFmtId="164" fontId="0" fillId="0" borderId="1" xfId="1" applyFont="1" applyBorder="1"/>
    <xf numFmtId="0" fontId="0" fillId="2" borderId="1" xfId="0" applyFill="1" applyBorder="1"/>
    <xf numFmtId="0" fontId="3" fillId="0" borderId="0" xfId="0" applyFont="1"/>
    <xf numFmtId="164" fontId="0" fillId="2" borderId="1" xfId="1" applyFont="1" applyFill="1" applyBorder="1"/>
    <xf numFmtId="164" fontId="4" fillId="4" borderId="1" xfId="1" applyFont="1" applyFill="1" applyBorder="1"/>
    <xf numFmtId="164" fontId="4" fillId="0" borderId="1" xfId="1" applyFont="1" applyBorder="1"/>
    <xf numFmtId="164" fontId="3" fillId="0" borderId="1" xfId="1" applyFont="1" applyBorder="1"/>
    <xf numFmtId="0" fontId="5" fillId="0" borderId="0" xfId="0" applyFont="1"/>
    <xf numFmtId="164" fontId="4" fillId="0" borderId="0" xfId="1" applyFont="1" applyAlignment="1">
      <alignment horizontal="center"/>
    </xf>
    <xf numFmtId="164" fontId="0" fillId="3" borderId="1" xfId="1" applyFont="1" applyFill="1" applyBorder="1"/>
    <xf numFmtId="166" fontId="4" fillId="0" borderId="1" xfId="0" applyNumberFormat="1" applyFont="1" applyBorder="1"/>
    <xf numFmtId="164" fontId="5" fillId="0" borderId="1" xfId="1" applyFont="1" applyBorder="1"/>
    <xf numFmtId="166" fontId="5" fillId="0" borderId="1" xfId="0" applyNumberFormat="1" applyFont="1" applyBorder="1"/>
    <xf numFmtId="0" fontId="2" fillId="0" borderId="0" xfId="0" applyFont="1"/>
    <xf numFmtId="0" fontId="6" fillId="0" borderId="0" xfId="0" applyFont="1"/>
    <xf numFmtId="164" fontId="0" fillId="0" borderId="1" xfId="0" applyNumberFormat="1" applyBorder="1"/>
    <xf numFmtId="0" fontId="4" fillId="5" borderId="1" xfId="0" applyFont="1" applyFill="1" applyBorder="1" applyAlignment="1">
      <alignment horizontal="center"/>
    </xf>
    <xf numFmtId="165" fontId="0" fillId="6" borderId="1" xfId="1" applyNumberFormat="1" applyFont="1" applyFill="1" applyBorder="1" applyAlignment="1">
      <alignment horizontal="center"/>
    </xf>
    <xf numFmtId="9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1438275</xdr:colOff>
      <xdr:row>0</xdr:row>
      <xdr:rowOff>66674</xdr:rowOff>
    </xdr:from>
    <xdr:ext cx="1724026" cy="8096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2E48A3BD-C367-4D5F-8B93-9F281CAD7A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29800" y="66674"/>
          <a:ext cx="1724026" cy="8096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95250</xdr:colOff>
      <xdr:row>45</xdr:row>
      <xdr:rowOff>28576</xdr:rowOff>
    </xdr:from>
    <xdr:ext cx="914400" cy="49530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2E48A3BD-C367-4D5F-8B93-9F281CAD7A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86775" y="8572501"/>
          <a:ext cx="914400" cy="49530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95250</xdr:colOff>
      <xdr:row>10</xdr:row>
      <xdr:rowOff>47626</xdr:rowOff>
    </xdr:from>
    <xdr:ext cx="885825" cy="495300"/>
    <xdr:pic>
      <xdr:nvPicPr>
        <xdr:cNvPr id="4" name="image1.png" title="Imagen">
          <a:extLst>
            <a:ext uri="{FF2B5EF4-FFF2-40B4-BE49-F238E27FC236}">
              <a16:creationId xmlns:a16="http://schemas.microsoft.com/office/drawing/2014/main" id="{2E48A3BD-C367-4D5F-8B93-9F281CAD7A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86775" y="1924051"/>
          <a:ext cx="885825" cy="49530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95250</xdr:colOff>
      <xdr:row>10</xdr:row>
      <xdr:rowOff>47626</xdr:rowOff>
    </xdr:from>
    <xdr:ext cx="885825" cy="495300"/>
    <xdr:pic>
      <xdr:nvPicPr>
        <xdr:cNvPr id="5" name="image1.png" title="Imagen">
          <a:extLst>
            <a:ext uri="{FF2B5EF4-FFF2-40B4-BE49-F238E27FC236}">
              <a16:creationId xmlns:a16="http://schemas.microsoft.com/office/drawing/2014/main" id="{2E48A3BD-C367-4D5F-8B93-9F281CAD7A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86775" y="1924051"/>
          <a:ext cx="885825" cy="4953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F12" sqref="F12"/>
    </sheetView>
  </sheetViews>
  <sheetFormatPr baseColWidth="10" defaultRowHeight="15" x14ac:dyDescent="0.25"/>
  <cols>
    <col min="1" max="1" width="39.28515625" customWidth="1"/>
    <col min="2" max="2" width="15" customWidth="1"/>
    <col min="7" max="7" width="8.7109375" customWidth="1"/>
    <col min="8" max="8" width="17.140625" customWidth="1"/>
    <col min="9" max="9" width="25.42578125" customWidth="1"/>
  </cols>
  <sheetData>
    <row r="1" spans="1:11" ht="14.25" customHeight="1" x14ac:dyDescent="0.25"/>
    <row r="2" spans="1:11" ht="14.25" customHeight="1" x14ac:dyDescent="0.25"/>
    <row r="3" spans="1:11" ht="14.25" customHeight="1" x14ac:dyDescent="0.25"/>
    <row r="5" spans="1:11" x14ac:dyDescent="0.25">
      <c r="A5" s="1" t="s">
        <v>39</v>
      </c>
    </row>
    <row r="7" spans="1:11" x14ac:dyDescent="0.25">
      <c r="B7" s="5" t="s">
        <v>20</v>
      </c>
      <c r="H7" s="1" t="s">
        <v>48</v>
      </c>
    </row>
    <row r="8" spans="1:11" x14ac:dyDescent="0.25">
      <c r="A8" t="s">
        <v>0</v>
      </c>
      <c r="B8" s="6">
        <v>1676</v>
      </c>
      <c r="H8" s="19" t="s">
        <v>16</v>
      </c>
      <c r="I8" s="19" t="s">
        <v>17</v>
      </c>
      <c r="J8" s="19" t="s">
        <v>18</v>
      </c>
      <c r="K8" s="19" t="s">
        <v>19</v>
      </c>
    </row>
    <row r="9" spans="1:11" x14ac:dyDescent="0.25">
      <c r="A9" t="s">
        <v>1</v>
      </c>
      <c r="B9" s="6">
        <v>0</v>
      </c>
      <c r="C9" t="s">
        <v>2</v>
      </c>
      <c r="H9" s="20">
        <v>0</v>
      </c>
      <c r="I9" s="20">
        <v>11722</v>
      </c>
      <c r="J9" s="20">
        <v>0</v>
      </c>
      <c r="K9" s="21">
        <v>0</v>
      </c>
    </row>
    <row r="10" spans="1:11" x14ac:dyDescent="0.25">
      <c r="A10" t="s">
        <v>3</v>
      </c>
      <c r="B10" s="6">
        <v>2260</v>
      </c>
      <c r="C10" s="16" t="s">
        <v>40</v>
      </c>
      <c r="H10" s="20">
        <f>+I9</f>
        <v>11722</v>
      </c>
      <c r="I10" s="20">
        <v>14935</v>
      </c>
      <c r="J10" s="20">
        <v>0</v>
      </c>
      <c r="K10" s="21">
        <v>0.05</v>
      </c>
    </row>
    <row r="11" spans="1:11" x14ac:dyDescent="0.25">
      <c r="A11" t="s">
        <v>21</v>
      </c>
      <c r="B11" s="6">
        <v>450</v>
      </c>
      <c r="H11" s="20">
        <f>+I10</f>
        <v>14935</v>
      </c>
      <c r="I11" s="20">
        <v>18666</v>
      </c>
      <c r="J11" s="20">
        <v>161</v>
      </c>
      <c r="K11" s="21">
        <v>0.1</v>
      </c>
    </row>
    <row r="12" spans="1:11" x14ac:dyDescent="0.25">
      <c r="A12" t="s">
        <v>4</v>
      </c>
      <c r="B12" s="6">
        <f>+B8+B8+B11</f>
        <v>3802</v>
      </c>
      <c r="C12" t="s">
        <v>5</v>
      </c>
      <c r="H12" s="20">
        <f t="shared" ref="H12:H18" si="0">+I11</f>
        <v>18666</v>
      </c>
      <c r="I12" s="20">
        <v>22418</v>
      </c>
      <c r="J12" s="20">
        <v>534</v>
      </c>
      <c r="K12" s="21">
        <v>0.12</v>
      </c>
    </row>
    <row r="13" spans="1:11" x14ac:dyDescent="0.25">
      <c r="A13" t="s">
        <v>23</v>
      </c>
      <c r="B13" s="4">
        <v>763.44</v>
      </c>
      <c r="H13" s="20">
        <f t="shared" si="0"/>
        <v>22418</v>
      </c>
      <c r="I13" s="20">
        <v>32783</v>
      </c>
      <c r="J13" s="20">
        <v>984</v>
      </c>
      <c r="K13" s="21">
        <v>0.15</v>
      </c>
    </row>
    <row r="14" spans="1:11" x14ac:dyDescent="0.25">
      <c r="H14" s="20">
        <f t="shared" si="0"/>
        <v>32783</v>
      </c>
      <c r="I14" s="20">
        <v>43147</v>
      </c>
      <c r="J14" s="20">
        <v>2539</v>
      </c>
      <c r="K14" s="21">
        <v>0.2</v>
      </c>
    </row>
    <row r="15" spans="1:11" x14ac:dyDescent="0.25">
      <c r="A15" s="1" t="s">
        <v>6</v>
      </c>
      <c r="H15" s="20">
        <f t="shared" si="0"/>
        <v>43147</v>
      </c>
      <c r="I15" s="20">
        <v>53512</v>
      </c>
      <c r="J15" s="20">
        <v>4612</v>
      </c>
      <c r="K15" s="21">
        <v>0.25</v>
      </c>
    </row>
    <row r="16" spans="1:11" x14ac:dyDescent="0.25">
      <c r="A16" t="s">
        <v>7</v>
      </c>
      <c r="B16" s="3">
        <f>+(B8*12)+B9</f>
        <v>20112</v>
      </c>
      <c r="H16" s="20">
        <f t="shared" si="0"/>
        <v>53512</v>
      </c>
      <c r="I16" s="20">
        <v>63876</v>
      </c>
      <c r="J16" s="20">
        <v>7203</v>
      </c>
      <c r="K16" s="21">
        <v>0.3</v>
      </c>
    </row>
    <row r="17" spans="1:12" x14ac:dyDescent="0.25">
      <c r="A17" t="s">
        <v>8</v>
      </c>
      <c r="B17" s="3">
        <f>+B16*11.45%</f>
        <v>2302.8239999999996</v>
      </c>
      <c r="H17" s="20">
        <f t="shared" si="0"/>
        <v>63876</v>
      </c>
      <c r="I17" s="20">
        <v>103644</v>
      </c>
      <c r="J17" s="20">
        <v>10312</v>
      </c>
      <c r="K17" s="21">
        <v>0.35</v>
      </c>
    </row>
    <row r="18" spans="1:12" x14ac:dyDescent="0.25">
      <c r="A18" s="1" t="s">
        <v>9</v>
      </c>
      <c r="B18" s="8">
        <f>+B16-B17</f>
        <v>17809.175999999999</v>
      </c>
      <c r="H18" s="20">
        <f t="shared" si="0"/>
        <v>103644</v>
      </c>
      <c r="I18" s="22" t="s">
        <v>15</v>
      </c>
      <c r="J18" s="20">
        <v>24231</v>
      </c>
      <c r="K18" s="21">
        <v>0.37</v>
      </c>
    </row>
    <row r="19" spans="1:12" x14ac:dyDescent="0.25">
      <c r="A19" t="s">
        <v>10</v>
      </c>
      <c r="B19" s="12">
        <f>+H11</f>
        <v>14935</v>
      </c>
      <c r="C19" t="s">
        <v>47</v>
      </c>
    </row>
    <row r="20" spans="1:12" x14ac:dyDescent="0.25">
      <c r="A20" t="s">
        <v>11</v>
      </c>
      <c r="B20" s="8">
        <f>+B18-B19</f>
        <v>2874.1759999999995</v>
      </c>
    </row>
    <row r="21" spans="1:12" x14ac:dyDescent="0.25">
      <c r="A21" t="s">
        <v>12</v>
      </c>
      <c r="B21" s="12">
        <f>+J11</f>
        <v>161</v>
      </c>
      <c r="C21" t="s">
        <v>24</v>
      </c>
    </row>
    <row r="22" spans="1:12" x14ac:dyDescent="0.25">
      <c r="A22" t="s">
        <v>13</v>
      </c>
      <c r="B22" s="3">
        <f>+B20*K11</f>
        <v>287.41759999999994</v>
      </c>
      <c r="C22" t="s">
        <v>25</v>
      </c>
      <c r="H22" s="1" t="s">
        <v>26</v>
      </c>
    </row>
    <row r="23" spans="1:12" x14ac:dyDescent="0.25">
      <c r="A23" s="1" t="s">
        <v>14</v>
      </c>
      <c r="B23" s="13">
        <f>+B21+B22</f>
        <v>448.41759999999994</v>
      </c>
      <c r="J23" s="1">
        <v>2022</v>
      </c>
      <c r="K23" s="1">
        <v>2023</v>
      </c>
    </row>
    <row r="24" spans="1:12" x14ac:dyDescent="0.25">
      <c r="A24" t="s">
        <v>22</v>
      </c>
      <c r="B24" s="3">
        <f>+IF(B16&gt;I36,K38,K39)</f>
        <v>452</v>
      </c>
      <c r="H24" s="1" t="s">
        <v>10</v>
      </c>
      <c r="J24" s="3">
        <v>11310</v>
      </c>
      <c r="K24" s="3">
        <f>+I9</f>
        <v>11722</v>
      </c>
    </row>
    <row r="25" spans="1:12" x14ac:dyDescent="0.25">
      <c r="A25" t="s">
        <v>35</v>
      </c>
      <c r="B25" s="2"/>
      <c r="H25" t="s">
        <v>27</v>
      </c>
      <c r="J25" s="2">
        <v>2.13</v>
      </c>
      <c r="K25" s="2">
        <v>2.13</v>
      </c>
    </row>
    <row r="26" spans="1:12" x14ac:dyDescent="0.25">
      <c r="A26" s="1" t="s">
        <v>36</v>
      </c>
      <c r="B26" s="15">
        <f>IF(+B23-B24-B25&gt;0,B23-B24-B25,0)</f>
        <v>0</v>
      </c>
    </row>
    <row r="27" spans="1:12" x14ac:dyDescent="0.25">
      <c r="A27" t="s">
        <v>37</v>
      </c>
      <c r="B27" s="2">
        <v>12</v>
      </c>
      <c r="H27" s="1" t="s">
        <v>28</v>
      </c>
      <c r="J27" s="7">
        <f>+J24*J25</f>
        <v>24090.3</v>
      </c>
      <c r="K27" s="7">
        <f>+K24*K25</f>
        <v>24967.859999999997</v>
      </c>
    </row>
    <row r="28" spans="1:12" x14ac:dyDescent="0.25">
      <c r="A28" s="1" t="s">
        <v>38</v>
      </c>
      <c r="B28" s="14">
        <f>+B26/B27</f>
        <v>0</v>
      </c>
    </row>
    <row r="29" spans="1:12" x14ac:dyDescent="0.25">
      <c r="H29" t="s">
        <v>29</v>
      </c>
      <c r="J29" s="2">
        <v>719.65</v>
      </c>
      <c r="K29" s="2">
        <f>+B13</f>
        <v>763.44</v>
      </c>
    </row>
    <row r="30" spans="1:12" x14ac:dyDescent="0.25">
      <c r="J30">
        <v>7</v>
      </c>
      <c r="K30">
        <v>7</v>
      </c>
    </row>
    <row r="31" spans="1:12" x14ac:dyDescent="0.25">
      <c r="H31" t="s">
        <v>30</v>
      </c>
      <c r="J31" s="8">
        <f>+J29*J30</f>
        <v>5037.55</v>
      </c>
      <c r="K31" s="8">
        <f>+K29*K30</f>
        <v>5344.08</v>
      </c>
      <c r="L31" s="16" t="s">
        <v>41</v>
      </c>
    </row>
    <row r="33" spans="8:12" x14ac:dyDescent="0.25">
      <c r="H33" s="1" t="s">
        <v>42</v>
      </c>
      <c r="J33" s="18">
        <f>+MIN(J31,A10)</f>
        <v>5037.55</v>
      </c>
      <c r="K33" s="18">
        <f>+MIN(K31,B10)</f>
        <v>2260</v>
      </c>
      <c r="L33" s="16" t="s">
        <v>43</v>
      </c>
    </row>
    <row r="36" spans="8:12" x14ac:dyDescent="0.25">
      <c r="H36" s="1" t="s">
        <v>34</v>
      </c>
      <c r="I36" s="11">
        <f>+K27</f>
        <v>24967.859999999997</v>
      </c>
    </row>
    <row r="37" spans="8:12" x14ac:dyDescent="0.25">
      <c r="H37" s="10" t="s">
        <v>33</v>
      </c>
    </row>
    <row r="38" spans="8:12" x14ac:dyDescent="0.25">
      <c r="H38" t="s">
        <v>31</v>
      </c>
      <c r="J38" s="9">
        <f>+$J$33*1+0%</f>
        <v>5037.55</v>
      </c>
      <c r="K38" s="9">
        <f>+$K$33*10%</f>
        <v>226</v>
      </c>
      <c r="L38" s="17" t="s">
        <v>44</v>
      </c>
    </row>
    <row r="39" spans="8:12" x14ac:dyDescent="0.25">
      <c r="H39" t="s">
        <v>32</v>
      </c>
      <c r="J39" s="9">
        <f>+$J$33*20%</f>
        <v>1007.5100000000001</v>
      </c>
      <c r="K39" s="9">
        <f>+$K$33*20%</f>
        <v>452</v>
      </c>
      <c r="L39" s="17" t="s">
        <v>45</v>
      </c>
    </row>
    <row r="41" spans="8:12" x14ac:dyDescent="0.25">
      <c r="H41" s="1" t="s">
        <v>46</v>
      </c>
    </row>
    <row r="42" spans="8:12" x14ac:dyDescent="0.25">
      <c r="H42" s="19" t="s">
        <v>16</v>
      </c>
      <c r="I42" s="19" t="s">
        <v>17</v>
      </c>
      <c r="J42" s="19" t="s">
        <v>18</v>
      </c>
      <c r="K42" s="19" t="s">
        <v>19</v>
      </c>
    </row>
    <row r="43" spans="8:12" x14ac:dyDescent="0.25">
      <c r="H43" s="20">
        <v>0</v>
      </c>
      <c r="I43" s="20">
        <f>+I9/12</f>
        <v>976.83333333333337</v>
      </c>
      <c r="J43" s="20">
        <v>0</v>
      </c>
      <c r="K43" s="21">
        <v>0</v>
      </c>
    </row>
    <row r="44" spans="8:12" x14ac:dyDescent="0.25">
      <c r="H44" s="20">
        <f>+I43</f>
        <v>976.83333333333337</v>
      </c>
      <c r="I44" s="20">
        <f>+I10/12</f>
        <v>1244.5833333333333</v>
      </c>
      <c r="J44" s="20">
        <v>0</v>
      </c>
      <c r="K44" s="21">
        <v>0.05</v>
      </c>
    </row>
    <row r="45" spans="8:12" x14ac:dyDescent="0.25">
      <c r="H45" s="20">
        <f>+I44</f>
        <v>1244.5833333333333</v>
      </c>
      <c r="I45" s="20">
        <f>+I11/12</f>
        <v>1555.5</v>
      </c>
      <c r="J45" s="20">
        <f>+J11/12</f>
        <v>13.416666666666666</v>
      </c>
      <c r="K45" s="21">
        <v>0.1</v>
      </c>
    </row>
    <row r="46" spans="8:12" x14ac:dyDescent="0.25">
      <c r="H46" s="20">
        <f t="shared" ref="H46:H52" si="1">+I45</f>
        <v>1555.5</v>
      </c>
      <c r="I46" s="20">
        <f>+I12/12</f>
        <v>1868.1666666666667</v>
      </c>
      <c r="J46" s="20">
        <f>+J12/12</f>
        <v>44.5</v>
      </c>
      <c r="K46" s="21">
        <v>0.12</v>
      </c>
    </row>
    <row r="47" spans="8:12" x14ac:dyDescent="0.25">
      <c r="H47" s="20">
        <f t="shared" si="1"/>
        <v>1868.1666666666667</v>
      </c>
      <c r="I47" s="20">
        <f>+I13/12</f>
        <v>2731.9166666666665</v>
      </c>
      <c r="J47" s="20">
        <f>+J13/12</f>
        <v>82</v>
      </c>
      <c r="K47" s="21">
        <v>0.15</v>
      </c>
    </row>
    <row r="48" spans="8:12" x14ac:dyDescent="0.25">
      <c r="H48" s="20">
        <f t="shared" si="1"/>
        <v>2731.9166666666665</v>
      </c>
      <c r="I48" s="20">
        <f>+I14/12</f>
        <v>3595.5833333333335</v>
      </c>
      <c r="J48" s="20">
        <f>+J14/12</f>
        <v>211.58333333333334</v>
      </c>
      <c r="K48" s="21">
        <v>0.2</v>
      </c>
    </row>
    <row r="49" spans="8:11" x14ac:dyDescent="0.25">
      <c r="H49" s="20">
        <f t="shared" si="1"/>
        <v>3595.5833333333335</v>
      </c>
      <c r="I49" s="20">
        <f>+I15/12</f>
        <v>4459.333333333333</v>
      </c>
      <c r="J49" s="20">
        <f>+J15/12</f>
        <v>384.33333333333331</v>
      </c>
      <c r="K49" s="21">
        <v>0.25</v>
      </c>
    </row>
    <row r="50" spans="8:11" x14ac:dyDescent="0.25">
      <c r="H50" s="20">
        <f t="shared" si="1"/>
        <v>4459.333333333333</v>
      </c>
      <c r="I50" s="20">
        <f>+I16/12</f>
        <v>5323</v>
      </c>
      <c r="J50" s="20">
        <f>+J16/12</f>
        <v>600.25</v>
      </c>
      <c r="K50" s="21">
        <v>0.3</v>
      </c>
    </row>
    <row r="51" spans="8:11" x14ac:dyDescent="0.25">
      <c r="H51" s="20">
        <f t="shared" si="1"/>
        <v>5323</v>
      </c>
      <c r="I51" s="20">
        <f>+I17/12</f>
        <v>8637</v>
      </c>
      <c r="J51" s="20">
        <f>+J17/12</f>
        <v>859.33333333333337</v>
      </c>
      <c r="K51" s="21">
        <v>0.35</v>
      </c>
    </row>
    <row r="52" spans="8:11" x14ac:dyDescent="0.25">
      <c r="H52" s="20">
        <f t="shared" si="1"/>
        <v>8637</v>
      </c>
      <c r="I52" s="22" t="s">
        <v>15</v>
      </c>
      <c r="J52" s="20">
        <f>+J18/12</f>
        <v>2019.25</v>
      </c>
      <c r="K52" s="21">
        <v>0.37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Calculo 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Viteri V.</dc:creator>
  <cp:lastModifiedBy>USER</cp:lastModifiedBy>
  <dcterms:created xsi:type="dcterms:W3CDTF">2023-01-10T21:49:27Z</dcterms:created>
  <dcterms:modified xsi:type="dcterms:W3CDTF">2023-01-24T02:17:31Z</dcterms:modified>
</cp:coreProperties>
</file>